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in.ad.jhu.edu\cloud\psmile$\PRD\SMILE\Shared\Resources\New Resources\Example Docs for GCLP Related Folder\"/>
    </mc:Choice>
  </mc:AlternateContent>
  <bookViews>
    <workbookView xWindow="32760" yWindow="32760" windowWidth="20730" windowHeight="11160" activeTab="0"/>
  </bookViews>
  <sheets>
    <sheet name="Comparación" sheetId="8" r:id="rId2"/>
    <sheet name="Hoja1" sheetId="7" r:id="rId3"/>
  </sheets>
  <definedNames/>
  <calcPr calcId="977461"/>
</workbook>
</file>

<file path=xl/calcChain.xml><?xml version="1.0" encoding="utf-8"?>
<calcChain xmlns="http://schemas.openxmlformats.org/spreadsheetml/2006/main">
  <c r="C56" i="8" l="1"/>
</calcChain>
</file>

<file path=xl/sharedStrings.xml><?xml version="1.0" encoding="utf-8"?>
<sst xmlns="http://schemas.openxmlformats.org/spreadsheetml/2006/main" count="53" uniqueCount="50">
  <si>
    <t>N°</t>
  </si>
  <si>
    <t>Muestra</t>
  </si>
  <si>
    <r>
      <rPr>
        <b/>
        <sz val="10"/>
        <color indexed="8"/>
        <rFont val="Calibri"/>
        <family val="2"/>
      </rPr>
      <t>MARCA REACTIVO:</t>
    </r>
    <r>
      <rPr>
        <sz val="10"/>
        <color indexed="8"/>
        <rFont val="Calibri"/>
        <family val="2"/>
      </rPr>
      <t xml:space="preserve"> ROCHE</t>
    </r>
  </si>
  <si>
    <r>
      <rPr>
        <b/>
        <sz val="10"/>
        <color indexed="8"/>
        <rFont val="Calibri"/>
        <family val="2"/>
      </rPr>
      <t>MARCA CALIBRADOR:</t>
    </r>
    <r>
      <rPr>
        <sz val="10"/>
        <color indexed="8"/>
        <rFont val="Calibri"/>
        <family val="2"/>
      </rPr>
      <t xml:space="preserve"> ROCHE</t>
    </r>
  </si>
  <si>
    <t>Informe de estadísticas de CC</t>
  </si>
  <si>
    <t>Periodo:</t>
  </si>
  <si>
    <t>06/01/2023  11:29:00  -  26/01/2023 11:29</t>
  </si>
  <si>
    <t>Result.</t>
  </si>
  <si>
    <t xml:space="preserve"> Alarma</t>
  </si>
  <si>
    <t xml:space="preserve">   26/01/2023  11:30:00</t>
  </si>
  <si>
    <t>N.º  Serie P.R.</t>
  </si>
  <si>
    <t>ID usuario:  ANGLO</t>
  </si>
  <si>
    <t xml:space="preserve"> Fecha res.</t>
  </si>
  <si>
    <t>Unidad</t>
  </si>
  <si>
    <t>ID CC</t>
  </si>
  <si>
    <t>COI</t>
  </si>
  <si>
    <t>Media diana                   Límite superior        Límite inferior</t>
  </si>
  <si>
    <t xml:space="preserve">        ID calib.</t>
  </si>
  <si>
    <r>
      <rPr>
        <b/>
        <sz val="10"/>
        <color indexed="8"/>
        <rFont val="Calibri"/>
        <family val="2"/>
      </rPr>
      <t>PRUEBA</t>
    </r>
    <r>
      <rPr>
        <sz val="10"/>
        <color indexed="8"/>
        <rFont val="Calibri"/>
        <family val="2"/>
      </rPr>
      <t>: HCG-BETA</t>
    </r>
  </si>
  <si>
    <t xml:space="preserve">   COMPARACIÓN DE METODOS</t>
  </si>
  <si>
    <t>Fecha</t>
  </si>
  <si>
    <t>Pendiente :</t>
  </si>
  <si>
    <t>Coef.  Correlación:</t>
  </si>
  <si>
    <t>Intersección Eje :</t>
  </si>
  <si>
    <t>Error total permisible (TEA)</t>
  </si>
  <si>
    <t>Coeficiente de correlación</t>
  </si>
  <si>
    <t>Datos de la regresión lineal</t>
  </si>
  <si>
    <t>Rango de error index</t>
  </si>
  <si>
    <t>Esperado  &gt;0.975</t>
  </si>
  <si>
    <t>Slope</t>
  </si>
  <si>
    <t>Intercepto</t>
  </si>
  <si>
    <t xml:space="preserve">Esperado (-1.0 a 1.0) </t>
  </si>
  <si>
    <t xml:space="preserve">% de error (index) -1.0 a 1.0 </t>
  </si>
  <si>
    <t>Aceptabilidad</t>
  </si>
  <si>
    <t>Esperado &gt; 95 %</t>
  </si>
  <si>
    <t>Praparado por: _______________</t>
  </si>
  <si>
    <t>Fecha : _____________</t>
  </si>
  <si>
    <t>Revisado por: ________________</t>
  </si>
  <si>
    <t>Aprobado por. _______________</t>
  </si>
  <si>
    <t>COBAS E601</t>
  </si>
  <si>
    <t>COBAS E 402</t>
  </si>
  <si>
    <r>
      <rPr>
        <b/>
        <sz val="10"/>
        <color indexed="8"/>
        <rFont val="Calibri"/>
        <family val="2"/>
      </rPr>
      <t>Lote kit:</t>
    </r>
    <r>
      <rPr>
        <sz val="10"/>
        <color indexed="8"/>
        <rFont val="Calibri"/>
        <family val="2"/>
      </rPr>
      <t xml:space="preserve"> 58457502</t>
    </r>
  </si>
  <si>
    <r>
      <rPr>
        <b/>
        <sz val="10"/>
        <color indexed="8"/>
        <rFont val="Calibri"/>
        <family val="2"/>
      </rPr>
      <t>Expira</t>
    </r>
    <r>
      <rPr>
        <sz val="10"/>
        <color indexed="8"/>
        <rFont val="Calibri"/>
        <family val="2"/>
      </rPr>
      <t>: 31-07-2023</t>
    </r>
  </si>
  <si>
    <r>
      <t xml:space="preserve">Lote kit: </t>
    </r>
    <r>
      <rPr>
        <sz val="10"/>
        <color indexed="8"/>
        <rFont val="Calibri"/>
        <family val="2"/>
      </rPr>
      <t>59546502</t>
    </r>
  </si>
  <si>
    <r>
      <t xml:space="preserve">Expira: </t>
    </r>
    <r>
      <rPr>
        <sz val="10"/>
        <color indexed="8"/>
        <rFont val="Calibri"/>
        <family val="2"/>
      </rPr>
      <t>31-05-2023</t>
    </r>
  </si>
  <si>
    <r>
      <rPr>
        <b/>
        <sz val="10"/>
        <color indexed="8"/>
        <rFont val="Calibri"/>
        <family val="2"/>
      </rPr>
      <t>EQUIPO</t>
    </r>
    <r>
      <rPr>
        <sz val="10"/>
        <color indexed="8"/>
        <rFont val="Calibri"/>
        <family val="2"/>
      </rPr>
      <t>: Cobas e402</t>
    </r>
  </si>
  <si>
    <t>(Y-X)/(X*TEA)</t>
  </si>
  <si>
    <t>Approved and current. Effective starting 10-Aug-2023. Last reviewed on 10-Aug-2023._x000d_
RDP 506 (version 1.0). Accuracy (AngloLab HCG)_Example. Page 1 of 2</t>
  </si>
  <si>
    <t>NOTICE: This document is an example only. It must be revised to reflect your lab’s specific processes and/or specific protocol requirements.</t>
  </si>
  <si>
    <t>Approved and current. Effective starting 10-Aug-2023. Last reviewed on 10-Aug-2023._x000d_
RDP 506 (version 1.0). Accuracy (AngloLab HCG)_Example. 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</si>
</sst>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0"/>
  </numFmts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3" tint="-0.499969989061356"/>
      <name val="Arial Narrow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0007281303"/>
        <bgColor indexed="64"/>
      </patternFill>
    </fill>
    <fill>
      <patternFill patternType="solid">
        <fgColor theme="3" tint="0.79997998476028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2" tint="-0.0999699980020523"/>
      </bottom>
    </border>
    <border>
      <left/>
      <right/>
      <top style="thin">
        <color theme="2" tint="-0.0999699980020523"/>
      </top>
      <bottom/>
    </border>
    <border>
      <left style="thin">
        <color theme="2" tint="-0.0999699980020523"/>
      </left>
      <right/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  <xf numFmtId="0" fontId="4" fillId="0" borderId="0">
      <alignment/>
      <protection/>
    </xf>
  </cellStyleXfs>
  <cellXfs count="63">
    <xf numFmtId="0" fontId="0" fillId="0" borderId="0" xfId="0"/>
    <xf numFmtId="0" fontId="6" fillId="0" borderId="0" xfId="0" applyFont="1" applyBorder="1"/>
    <xf numFmtId="0" fontId="0" fillId="0" borderId="0" xfId="0" applyBorder="1"/>
    <xf numFmtId="0" fontId="6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22" fontId="0" fillId="0" borderId="0" xfId="0" applyNumberFormat="1" applyBorder="1"/>
    <xf numFmtId="0" fontId="0" fillId="0" borderId="2" xfId="0" applyBorder="1"/>
    <xf numFmtId="0" fontId="0" fillId="0" borderId="0" xfId="0" applyBorder="1" applyAlignment="1">
      <alignment horizontal="left" indent="3"/>
    </xf>
    <xf numFmtId="0" fontId="0" fillId="0" borderId="3" xfId="0" applyBorder="1"/>
    <xf numFmtId="22" fontId="0" fillId="0" borderId="0" xfId="0" applyNumberFormat="1" applyFont="1"/>
    <xf numFmtId="0" fontId="0" fillId="0" borderId="0" xfId="0" applyFill="1" applyBorder="1"/>
    <xf numFmtId="0" fontId="0" fillId="0" borderId="0" xfId="0" applyNumberForma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14" fontId="10" fillId="0" borderId="0" xfId="0" applyNumberFormat="1" applyFont="1" applyAlignment="1">
      <alignment horizontal="center"/>
    </xf>
    <xf numFmtId="0" fontId="9" fillId="2" borderId="4" xfId="21" applyFont="1" applyFill="1" applyBorder="1" applyAlignment="1">
      <alignment horizontal="center"/>
      <protection/>
    </xf>
    <xf numFmtId="0" fontId="10" fillId="2" borderId="5" xfId="21" applyFont="1" applyFill="1" applyBorder="1" applyAlignment="1">
      <alignment horizontal="center"/>
      <protection/>
    </xf>
    <xf numFmtId="0" fontId="10" fillId="2" borderId="6" xfId="21" applyFont="1" applyFill="1" applyBorder="1" applyAlignment="1">
      <alignment horizontal="center"/>
      <protection/>
    </xf>
    <xf numFmtId="0" fontId="11" fillId="2" borderId="6" xfId="0" applyFont="1" applyFill="1" applyBorder="1" applyAlignment="1">
      <alignment horizontal="center"/>
    </xf>
    <xf numFmtId="0" fontId="9" fillId="0" borderId="7" xfId="21" applyFont="1" applyBorder="1" applyAlignment="1">
      <alignment horizontal="center"/>
      <protection/>
    </xf>
    <xf numFmtId="14" fontId="9" fillId="0" borderId="8" xfId="21" applyNumberFormat="1" applyFont="1" applyBorder="1" applyAlignment="1">
      <alignment horizontal="center"/>
      <protection/>
    </xf>
    <xf numFmtId="0" fontId="12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178" fontId="9" fillId="0" borderId="0" xfId="0" applyNumberFormat="1" applyFont="1"/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9" fontId="13" fillId="0" borderId="8" xfId="0" applyNumberFormat="1" applyFont="1" applyBorder="1" applyAlignment="1">
      <alignment horizontal="center"/>
    </xf>
    <xf numFmtId="178" fontId="13" fillId="0" borderId="8" xfId="0" applyNumberFormat="1" applyFont="1" applyBorder="1" applyAlignment="1">
      <alignment horizontal="center"/>
    </xf>
    <xf numFmtId="178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5" fillId="0" borderId="0" xfId="0" applyFont="1"/>
    <xf numFmtId="0" fontId="11" fillId="0" borderId="11" xfId="0" applyFont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7" fillId="0" borderId="0" xfId="20" applyFont="1">
      <alignment/>
      <protection/>
    </xf>
    <xf numFmtId="0" fontId="10" fillId="0" borderId="0" xfId="0" applyFont="1" applyAlignment="1">
      <alignment horizontal="center" wrapText="1"/>
    </xf>
    <xf numFmtId="0" fontId="7" fillId="4" borderId="7" xfId="0" applyFont="1" applyFill="1" applyBorder="1" applyAlignment="1">
      <alignment horizontal="center"/>
    </xf>
    <xf numFmtId="0" fontId="14" fillId="4" borderId="0" xfId="0" applyFont="1" applyFill="1"/>
    <xf numFmtId="9" fontId="14" fillId="4" borderId="0" xfId="0" applyNumberFormat="1" applyFont="1" applyFill="1"/>
    <xf numFmtId="0" fontId="14" fillId="0" borderId="0" xfId="0" applyFont="1"/>
    <xf numFmtId="9" fontId="11" fillId="0" borderId="11" xfId="15" applyNumberFormat="1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16" fillId="0" borderId="0" xfId="0" applyFont="1" applyBorder="1" applyAlignment="1">
      <alignment horizontal="left"/>
    </xf>
    <xf numFmtId="22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18" fillId="0" borderId="0" xfId="0" applyFont="1" applyAlignment="1">
      <alignment horizontal="left"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%M" xfId="20"/>
    <cellStyle name="Normal_Hoja1" xfId="2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300" b="1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COMPARACION HCG-BETA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5"/>
          <c:y val="0.13025"/>
          <c:w val="0.7145"/>
          <c:h val="0.6577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6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9525"/>
            </c:spPr>
            <c:trendlineType val="linear"/>
            <c:dispRSqr val="1"/>
            <c:dispEq val="1"/>
            <c:trendlineLbl>
              <c:layout>
                <c:manualLayout>
                  <c:x val="0.37275"/>
                  <c:y val="-0.101"/>
                </c:manualLayout>
              </c:layout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sz="1000" b="0" i="0" u="non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rPr>
                      <a:t>
R² = 0.997
</a:t>
                    </a:r>
                  </a:p>
                </c:rich>
              </c:tx>
              <c:numFmt formatCode="General"/>
            </c:trendlineLbl>
          </c:trendline>
          <c:xVal>
            <c:numRef>
              <c:f>Comparación!$D$11:$D$30</c:f>
              <c:numCache/>
            </c:numRef>
          </c:xVal>
          <c:yVal>
            <c:numRef>
              <c:f>Comparación!$E$11:$E$30</c:f>
              <c:numCache/>
            </c:numRef>
          </c:yVal>
          <c:smooth val="0"/>
          <c:extLst>
            <c:ext xmlns:c16="http://schemas.microsoft.com/office/drawing/2014/chart" uri="{C3380CC4-5D6E-409C-BE32-E72D297353CC}">
              <c16:uniqueId val="{00000000-2225-4ED2-A216-4CA039ABDAA1}"/>
            </c:ext>
          </c:extLst>
        </c:ser>
        <c:axId val="65995258"/>
        <c:axId val="63003525"/>
      </c:scatterChart>
      <c:valAx>
        <c:axId val="65995258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1" i="0" u="non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COBAS E 601
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 cap="flat" cmpd="sng"/>
        </c:spPr>
        <c:txPr>
          <a:bodyPr vert="horz" rot="0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</a:p>
        </c:txPr>
        <c:crossAx val="63003525"/>
        <c:crosses val="autoZero"/>
        <c:crossBetween val="midCat"/>
      </c:valAx>
      <c:valAx>
        <c:axId val="63003525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000" b="1" i="0" u="non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COBAS E 402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majorGridlines/>
        <c:numFmt formatCode="General" sourceLinked="1"/>
        <c:majorTickMark val="out"/>
        <c:minorTickMark val="none"/>
        <c:tickLblPos val="nextTo"/>
        <c:spPr>
          <a:ln w="6350" cap="flat" cmpd="sng"/>
        </c:spPr>
        <c:txPr>
          <a:bodyPr vert="horz" rot="0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</a:p>
        </c:txPr>
        <c:crossAx val="65995258"/>
        <c:crosses val="autoZero"/>
        <c:crossBetween val="midCat"/>
      </c:valAx>
    </c:plotArea>
    <c:plotVisOnly val="1"/>
    <c:dispBlanksAs val="gap"/>
    <c:showDLblsOverMax val="0"/>
  </c:chart>
  <c:spPr>
    <a:gradFill rotWithShape="1"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/>
    </a:gradFill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69850</xdr:colOff>
      <xdr:row>34</xdr:row>
      <xdr:rowOff>44450</xdr:rowOff>
    </xdr:from>
    <xdr:to>
      <xdr:col>5</xdr:col>
      <xdr:colOff>501650</xdr:colOff>
      <xdr:row>46</xdr:row>
      <xdr:rowOff>127000</xdr:rowOff>
    </xdr:to>
    <xdr:graphicFrame macro="">
      <xdr:nvGraphicFramePr>
        <xdr:cNvPr id="6166" name="3 Gráfico"/>
        <xdr:cNvGraphicFramePr/>
      </xdr:nvGraphicFramePr>
      <xdr:xfrm>
        <a:off x="342900" y="5924550"/>
        <a:ext cx="4905375" cy="22479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1:I66"/>
  <sheetViews>
    <sheetView tabSelected="1" workbookViewId="0" topLeftCell="A1">
      <selection pane="topLeft" activeCell="D59" sqref="D59"/>
    </sheetView>
  </sheetViews>
  <sheetFormatPr defaultRowHeight="15"/>
  <cols>
    <col min="1" max="1" width="4.14285714285714" customWidth="1"/>
    <col min="2" max="2" width="18.8571428571429" customWidth="1"/>
    <col min="3" max="3" width="17.2857142857143" customWidth="1"/>
    <col min="4" max="6" width="15.4285714285714" customWidth="1"/>
    <col min="7" max="7" width="10.8571428571429" customWidth="1"/>
    <col min="8" max="9" width="0" hidden="1" customWidth="1"/>
    <col min="10" max="256" width="10.8571428571429" customWidth="1"/>
  </cols>
  <sheetData>
    <row r="1" spans="1:1" ht="14.5">
      <c r="A1" s="62" t="s">
        <v>48</v>
      </c>
    </row>
    <row r="2" spans="1:1" ht="14.5">
      <c r="A2" s="62" t="s">
        <v>47</v>
      </c>
    </row>
    <row r="3" spans="1:7" ht="18.5">
      <c r="A3" s="18"/>
      <c r="B3" s="18"/>
      <c r="C3" s="50" t="s">
        <v>19</v>
      </c>
      <c r="D3" s="50"/>
      <c r="E3" s="50"/>
      <c r="F3" s="18"/>
      <c r="G3" s="18"/>
    </row>
    <row r="4" spans="1:7" ht="2.25" customHeight="1">
      <c r="A4" s="18"/>
      <c r="B4" s="18"/>
      <c r="C4" s="19"/>
      <c r="D4" s="19"/>
      <c r="E4" s="19"/>
      <c r="F4" s="18"/>
      <c r="G4" s="18"/>
    </row>
    <row r="5" spans="1:7" ht="14.9" customHeight="1">
      <c r="A5" s="20"/>
      <c r="B5" s="5" t="s">
        <v>18</v>
      </c>
      <c r="C5" s="1"/>
      <c r="D5" s="21"/>
      <c r="E5" s="51"/>
      <c r="F5" s="51"/>
      <c r="G5" s="20"/>
    </row>
    <row r="6" spans="1:7" ht="14.9" customHeight="1">
      <c r="A6" s="20"/>
      <c r="B6" s="5" t="s">
        <v>45</v>
      </c>
      <c r="C6" s="1"/>
      <c r="D6" s="21"/>
      <c r="E6" s="44"/>
      <c r="F6" s="44"/>
      <c r="G6" s="20"/>
    </row>
    <row r="7" spans="1:7" ht="14.9" customHeight="1">
      <c r="A7" s="21"/>
      <c r="B7" s="5" t="s">
        <v>2</v>
      </c>
      <c r="C7" s="1"/>
      <c r="D7" s="6" t="s">
        <v>41</v>
      </c>
      <c r="E7" s="1"/>
      <c r="F7" s="7" t="s">
        <v>42</v>
      </c>
      <c r="G7" s="3"/>
    </row>
    <row r="8" spans="1:7" ht="14.9" customHeight="1">
      <c r="A8" s="21"/>
      <c r="B8" s="5" t="s">
        <v>3</v>
      </c>
      <c r="C8" s="1"/>
      <c r="D8" s="4" t="s">
        <v>43</v>
      </c>
      <c r="E8" s="1"/>
      <c r="F8" s="8" t="s">
        <v>44</v>
      </c>
      <c r="G8" s="3"/>
    </row>
    <row r="9" spans="1:9" ht="9" customHeight="1" thickBot="1">
      <c r="A9" s="20"/>
      <c r="B9" s="21"/>
      <c r="C9" s="21"/>
      <c r="D9" s="22"/>
      <c r="E9" s="22"/>
      <c r="F9" s="20"/>
      <c r="G9" s="20"/>
      <c r="H9" s="46"/>
      <c r="I9" s="47"/>
    </row>
    <row r="10" spans="1:9" ht="14.9" customHeight="1" thickBot="1">
      <c r="A10" s="23" t="s">
        <v>0</v>
      </c>
      <c r="B10" s="24" t="s">
        <v>20</v>
      </c>
      <c r="C10" s="25" t="s">
        <v>1</v>
      </c>
      <c r="D10" s="25" t="s">
        <v>39</v>
      </c>
      <c r="E10" s="25" t="s">
        <v>40</v>
      </c>
      <c r="F10" s="26" t="s">
        <v>46</v>
      </c>
      <c r="G10" s="20"/>
      <c r="H10" s="46"/>
      <c r="I10" s="47"/>
    </row>
    <row r="11" spans="1:9" ht="14.9" customHeight="1">
      <c r="A11" s="27">
        <v>1</v>
      </c>
      <c r="B11" s="28">
        <v>44954</v>
      </c>
      <c r="C11" s="29">
        <v>6455018</v>
      </c>
      <c r="D11" s="30">
        <v>2267</v>
      </c>
      <c r="E11" s="30">
        <v>1981</v>
      </c>
      <c r="F11" s="31">
        <f>(E11-D11)/(D11*$B$52)</f>
        <v>-0.50463167181296864</v>
      </c>
      <c r="G11" s="20"/>
      <c r="H11" s="46" t="str">
        <f>IF(AND(F11&gt;=-1,F11&lt;=1),"",1)</f>
        <v/>
      </c>
      <c r="I11" s="47"/>
    </row>
    <row r="12" spans="1:9" ht="14.9" customHeight="1">
      <c r="A12" s="27">
        <v>2</v>
      </c>
      <c r="B12" s="28">
        <v>44954</v>
      </c>
      <c r="C12" s="29">
        <v>6455748</v>
      </c>
      <c r="D12" s="30">
        <v>995.5</v>
      </c>
      <c r="E12" s="30">
        <v>1008</v>
      </c>
      <c r="F12" s="31">
        <f>(E12-D12)/(D12*$B$52)</f>
        <v>0.050226017076845805</v>
      </c>
      <c r="G12" s="20"/>
      <c r="H12" s="46" t="str">
        <f>IF(AND(F12&gt;=-1,F12&lt;=1),"",1)</f>
        <v/>
      </c>
      <c r="I12" s="47"/>
    </row>
    <row r="13" spans="1:9" ht="14.9" customHeight="1">
      <c r="A13" s="27">
        <v>3</v>
      </c>
      <c r="B13" s="28">
        <v>44954</v>
      </c>
      <c r="C13" s="29">
        <v>6455766</v>
      </c>
      <c r="D13" s="30">
        <v>312.19999999999999</v>
      </c>
      <c r="E13" s="30">
        <v>314</v>
      </c>
      <c r="F13" s="31">
        <f>(E13-D13)/(D13*$B$52)</f>
        <v>0.023062139654068052</v>
      </c>
      <c r="G13" s="20"/>
      <c r="H13" s="46" t="str">
        <f>IF(AND(F13&gt;=-1,F13&lt;=1),"",1)</f>
        <v/>
      </c>
      <c r="I13" s="47"/>
    </row>
    <row r="14" spans="1:9" ht="14.9" customHeight="1">
      <c r="A14" s="27">
        <v>4</v>
      </c>
      <c r="B14" s="28">
        <v>44954</v>
      </c>
      <c r="C14" s="29">
        <v>6456294</v>
      </c>
      <c r="D14" s="45">
        <v>3212</v>
      </c>
      <c r="E14" s="30">
        <v>2681</v>
      </c>
      <c r="F14" s="31">
        <f>(E14-D14)/(D14*$B$52)</f>
        <v>-0.66127023661270234</v>
      </c>
      <c r="G14" s="20"/>
      <c r="H14" s="46" t="str">
        <f>IF(AND(F14&gt;=-1,F14&lt;=1),"",1)</f>
        <v/>
      </c>
      <c r="I14" s="47"/>
    </row>
    <row r="15" spans="1:9" ht="14.9" customHeight="1">
      <c r="A15" s="27">
        <v>5</v>
      </c>
      <c r="B15" s="28">
        <v>44954</v>
      </c>
      <c r="C15" s="29">
        <v>6457072</v>
      </c>
      <c r="D15" s="30">
        <v>236.80000000000001</v>
      </c>
      <c r="E15" s="30">
        <v>215</v>
      </c>
      <c r="F15" s="31">
        <f>(E15-D15)/(D15*$B$52)</f>
        <v>-0.36824324324324342</v>
      </c>
      <c r="G15" s="20"/>
      <c r="H15" s="46" t="str">
        <f>IF(AND(F15&gt;=-1,F15&lt;=1),"",1)</f>
        <v/>
      </c>
      <c r="I15" s="47"/>
    </row>
    <row r="16" spans="1:9" ht="14.9" customHeight="1">
      <c r="A16" s="27">
        <v>6</v>
      </c>
      <c r="B16" s="28">
        <v>44954</v>
      </c>
      <c r="C16" s="29">
        <v>6457780</v>
      </c>
      <c r="D16" s="30">
        <v>290.60000000000002</v>
      </c>
      <c r="E16" s="30">
        <v>259</v>
      </c>
      <c r="F16" s="31">
        <f>(E16-D16)/(D16*$B$52)</f>
        <v>-0.43496214728148686</v>
      </c>
      <c r="G16" s="20"/>
      <c r="H16" s="46" t="str">
        <f>IF(AND(F16&gt;=-1,F16&lt;=1),"",1)</f>
        <v/>
      </c>
      <c r="I16" s="47"/>
    </row>
    <row r="17" spans="1:9" ht="14.9" customHeight="1">
      <c r="A17" s="27">
        <v>7</v>
      </c>
      <c r="B17" s="28">
        <v>44954</v>
      </c>
      <c r="C17" s="29">
        <v>6458507</v>
      </c>
      <c r="D17" s="30">
        <v>6652</v>
      </c>
      <c r="E17" s="30">
        <v>5935</v>
      </c>
      <c r="F17" s="31">
        <f>(E17-D17)/(D17*$B$52)</f>
        <v>-0.4311485267588695</v>
      </c>
      <c r="G17" s="20"/>
      <c r="H17" s="46" t="str">
        <f>IF(AND(F17&gt;=-1,F17&lt;=1),"",1)</f>
        <v/>
      </c>
      <c r="I17" s="47"/>
    </row>
    <row r="18" spans="1:9" ht="14.9" customHeight="1">
      <c r="A18" s="27">
        <v>8</v>
      </c>
      <c r="B18" s="28">
        <v>44954</v>
      </c>
      <c r="C18" s="29">
        <v>6458614</v>
      </c>
      <c r="D18" s="30">
        <v>402.69999999999999</v>
      </c>
      <c r="E18" s="30">
        <v>355</v>
      </c>
      <c r="F18" s="31">
        <f>(E18-D18)/(D18*$B$52)</f>
        <v>-0.47380183759622541</v>
      </c>
      <c r="G18" s="20"/>
      <c r="H18" s="46" t="str">
        <f>IF(AND(F18&gt;=-1,F18&lt;=1),"",1)</f>
        <v/>
      </c>
      <c r="I18" s="47"/>
    </row>
    <row r="19" spans="1:9" ht="14.9" customHeight="1">
      <c r="A19" s="27">
        <v>9</v>
      </c>
      <c r="B19" s="28">
        <v>44954</v>
      </c>
      <c r="C19" s="29">
        <v>6460389</v>
      </c>
      <c r="D19" s="30">
        <v>984.89999999999998</v>
      </c>
      <c r="E19" s="30">
        <v>959</v>
      </c>
      <c r="F19" s="31">
        <f>(E19-D19)/(D19*$B$52)</f>
        <v>-0.10518834399431405</v>
      </c>
      <c r="G19" s="20"/>
      <c r="H19" s="46" t="str">
        <f>IF(AND(F19&gt;=-1,F19&lt;=1),"",1)</f>
        <v/>
      </c>
      <c r="I19" s="47"/>
    </row>
    <row r="20" spans="1:9" ht="14.9" customHeight="1">
      <c r="A20" s="27">
        <v>10</v>
      </c>
      <c r="B20" s="28">
        <v>44954</v>
      </c>
      <c r="C20" s="29">
        <v>6462745</v>
      </c>
      <c r="D20" s="30">
        <v>308.69999999999999</v>
      </c>
      <c r="E20" s="30">
        <v>312</v>
      </c>
      <c r="F20" s="31">
        <f>(E20-D20)/(D20*$B$52)</f>
        <v>0.042759961127308212</v>
      </c>
      <c r="G20" s="20"/>
      <c r="H20" s="46" t="str">
        <f>IF(AND(F20&gt;=-1,F20&lt;=1),"",1)</f>
        <v/>
      </c>
      <c r="I20" s="47"/>
    </row>
    <row r="21" spans="1:9" ht="14.9" customHeight="1">
      <c r="A21" s="27">
        <v>11</v>
      </c>
      <c r="B21" s="28">
        <v>44954</v>
      </c>
      <c r="C21" s="29">
        <v>6463077</v>
      </c>
      <c r="D21" s="30">
        <v>2263</v>
      </c>
      <c r="E21" s="30">
        <v>2204</v>
      </c>
      <c r="F21" s="31">
        <f>(E21-D21)/(D21*$B$52)</f>
        <v>-0.10428634555899249</v>
      </c>
      <c r="G21" s="20"/>
      <c r="H21" s="46" t="str">
        <f>IF(AND(F21&gt;=-1,F21&lt;=1),"",1)</f>
        <v/>
      </c>
      <c r="I21" s="47"/>
    </row>
    <row r="22" spans="1:9" ht="14.9" customHeight="1">
      <c r="A22" s="27">
        <v>12</v>
      </c>
      <c r="B22" s="28">
        <v>44954</v>
      </c>
      <c r="C22" s="29">
        <v>6463268</v>
      </c>
      <c r="D22" s="30">
        <v>1896</v>
      </c>
      <c r="E22" s="30">
        <v>1775</v>
      </c>
      <c r="F22" s="31">
        <f>(E22-D22)/(D22*$B$52)</f>
        <v>-0.25527426160337552</v>
      </c>
      <c r="G22" s="20"/>
      <c r="H22" s="46" t="str">
        <f>IF(AND(F22&gt;=-1,F22&lt;=1),"",1)</f>
        <v/>
      </c>
      <c r="I22" s="47"/>
    </row>
    <row r="23" spans="1:9" ht="14.9" customHeight="1">
      <c r="A23" s="27">
        <v>13</v>
      </c>
      <c r="B23" s="28">
        <v>44954</v>
      </c>
      <c r="C23" s="29">
        <v>6466344</v>
      </c>
      <c r="D23" s="30">
        <v>2856</v>
      </c>
      <c r="E23" s="30">
        <v>2654</v>
      </c>
      <c r="F23" s="31">
        <f>(E23-D23)/(D23*$B$52)</f>
        <v>-0.28291316526610644</v>
      </c>
      <c r="G23" s="20"/>
      <c r="H23" s="46" t="str">
        <f>IF(AND(F23&gt;=-1,F23&lt;=1),"",1)</f>
        <v/>
      </c>
      <c r="I23" s="47"/>
    </row>
    <row r="24" spans="1:9" ht="14.9" customHeight="1">
      <c r="A24" s="27">
        <v>14</v>
      </c>
      <c r="B24" s="28">
        <v>44954</v>
      </c>
      <c r="C24" s="29">
        <v>6469712</v>
      </c>
      <c r="D24" s="30">
        <v>1105</v>
      </c>
      <c r="E24" s="30">
        <v>1132</v>
      </c>
      <c r="F24" s="31">
        <f>(E24-D24)/(D24*$B$52)</f>
        <v>0.097737556561085973</v>
      </c>
      <c r="G24" s="20"/>
      <c r="H24" s="46" t="str">
        <f>IF(AND(F24&gt;=-1,F24&lt;=1),"",1)</f>
        <v/>
      </c>
      <c r="I24" s="47"/>
    </row>
    <row r="25" spans="1:9" ht="14.9" customHeight="1">
      <c r="A25" s="27">
        <v>15</v>
      </c>
      <c r="B25" s="28">
        <v>44954</v>
      </c>
      <c r="C25" s="29">
        <v>6470431</v>
      </c>
      <c r="D25" s="30">
        <v>17.309999999999999</v>
      </c>
      <c r="E25" s="30">
        <v>18.600000000000001</v>
      </c>
      <c r="F25" s="31">
        <f>(E25-D25)/(D25*$B$52)</f>
        <v>0.29809358752166443</v>
      </c>
      <c r="G25" s="20"/>
      <c r="H25" s="46" t="str">
        <f>IF(AND(F25&gt;=-1,F25&lt;=1),"",1)</f>
        <v/>
      </c>
      <c r="I25" s="47"/>
    </row>
    <row r="26" spans="1:9" ht="14.9" customHeight="1">
      <c r="A26" s="27">
        <v>16</v>
      </c>
      <c r="B26" s="28">
        <v>44954</v>
      </c>
      <c r="C26" s="29">
        <v>6475535</v>
      </c>
      <c r="D26" s="30">
        <v>49.350000000000001</v>
      </c>
      <c r="E26" s="30">
        <v>49.700000000000003</v>
      </c>
      <c r="F26" s="31">
        <f>(E26-D26)/(D26*$B$52)</f>
        <v>0.028368794326241249</v>
      </c>
      <c r="G26" s="20"/>
      <c r="H26" s="46" t="str">
        <f>IF(AND(F26&gt;=-1,F26&lt;=1),"",1)</f>
        <v/>
      </c>
      <c r="I26" s="47"/>
    </row>
    <row r="27" spans="1:9" ht="14.9" customHeight="1">
      <c r="A27" s="27">
        <v>17</v>
      </c>
      <c r="B27" s="28">
        <v>44954</v>
      </c>
      <c r="C27" s="29">
        <v>6470579</v>
      </c>
      <c r="D27" s="30">
        <v>6699</v>
      </c>
      <c r="E27" s="30">
        <v>6267</v>
      </c>
      <c r="F27" s="31">
        <f>(E27-D27)/(D27*$B$52)</f>
        <v>-0.25794894760412002</v>
      </c>
      <c r="G27" s="20"/>
      <c r="H27" s="46" t="str">
        <f>IF(AND(F27&gt;=-1,F27&lt;=1),"",1)</f>
        <v/>
      </c>
      <c r="I27" s="47"/>
    </row>
    <row r="28" spans="1:9" ht="14.9" customHeight="1">
      <c r="A28" s="27">
        <v>18</v>
      </c>
      <c r="B28" s="28">
        <v>44954</v>
      </c>
      <c r="C28" s="29">
        <v>6471074</v>
      </c>
      <c r="D28" s="30">
        <v>4952</v>
      </c>
      <c r="E28" s="30">
        <v>5020</v>
      </c>
      <c r="F28" s="31">
        <f>(E28-D28)/(D28*$B$52)</f>
        <v>0.05492730210016155</v>
      </c>
      <c r="G28" s="20"/>
      <c r="H28" s="46" t="str">
        <f>IF(AND(F28&gt;=-1,F28&lt;=1),"",1)</f>
        <v/>
      </c>
      <c r="I28" s="47"/>
    </row>
    <row r="29" spans="1:9" ht="14.9" customHeight="1">
      <c r="A29" s="27">
        <v>19</v>
      </c>
      <c r="B29" s="28">
        <v>44954</v>
      </c>
      <c r="C29" s="29">
        <v>6472054</v>
      </c>
      <c r="D29" s="30">
        <v>3088</v>
      </c>
      <c r="E29" s="30">
        <v>2727</v>
      </c>
      <c r="F29" s="31">
        <f>(E29-D29)/(D29*$B$52)</f>
        <v>-0.46761658031088082</v>
      </c>
      <c r="G29" s="20"/>
      <c r="H29" s="46" t="str">
        <f>IF(AND(F29&gt;=-1,F29&lt;=1),"",1)</f>
        <v/>
      </c>
      <c r="I29" s="48"/>
    </row>
    <row r="30" spans="1:8" ht="14.9" customHeight="1">
      <c r="A30" s="27">
        <v>20</v>
      </c>
      <c r="B30" s="28">
        <v>44954</v>
      </c>
      <c r="C30" s="29">
        <v>6475804</v>
      </c>
      <c r="D30" s="45">
        <v>1013</v>
      </c>
      <c r="E30" s="30">
        <v>861</v>
      </c>
      <c r="F30" s="31">
        <f>(E30-D30)/(D30*$B$52)</f>
        <v>-0.60019743336623887</v>
      </c>
      <c r="G30" s="20"/>
      <c r="H30" s="46" t="str">
        <f>IF(AND(F30&gt;=-1,F30&lt;=1),"",1)</f>
        <v/>
      </c>
    </row>
    <row r="31" spans="1:7" ht="6" customHeight="1">
      <c r="A31" s="20"/>
      <c r="B31" s="20"/>
      <c r="C31" s="20"/>
      <c r="D31" s="20"/>
      <c r="E31" s="20"/>
      <c r="F31" s="20"/>
      <c r="G31" s="20"/>
    </row>
    <row r="32" spans="1:7" ht="14.9" customHeight="1">
      <c r="A32" s="20"/>
      <c r="B32" s="21" t="s">
        <v>21</v>
      </c>
      <c r="C32" s="32">
        <f>SLOPE(E11:E30,D11:D30)</f>
        <v>0.92403816001310635</v>
      </c>
      <c r="D32" s="20"/>
      <c r="E32" s="20"/>
      <c r="F32" s="20"/>
      <c r="G32" s="20"/>
    </row>
    <row r="33" spans="1:7" ht="14.9" customHeight="1">
      <c r="A33" s="20"/>
      <c r="B33" s="21" t="s">
        <v>22</v>
      </c>
      <c r="C33" s="32">
        <f>CORREL(D11:D30,E11:E30)</f>
        <v>0.99713621840866618</v>
      </c>
      <c r="D33" s="20"/>
      <c r="E33" s="20"/>
      <c r="F33" s="20"/>
      <c r="G33" s="20"/>
    </row>
    <row r="34" spans="1:7" ht="14.9" customHeight="1">
      <c r="A34" s="20"/>
      <c r="B34" s="21" t="s">
        <v>23</v>
      </c>
      <c r="C34" s="32">
        <f>INTERCEPT(E11:E30,D11:D30)</f>
        <v>6.7204691515689774</v>
      </c>
      <c r="D34" s="20"/>
      <c r="E34" s="20"/>
      <c r="F34" s="20"/>
      <c r="G34" s="20"/>
    </row>
    <row r="35" spans="1:7" ht="14.5">
      <c r="A35" s="20"/>
      <c r="B35" s="20"/>
      <c r="C35" s="20"/>
      <c r="D35" s="20"/>
      <c r="E35" s="20"/>
      <c r="F35" s="20"/>
      <c r="G35" s="20"/>
    </row>
    <row r="36" spans="1:7" ht="14.5">
      <c r="A36" s="21"/>
      <c r="B36" s="21"/>
      <c r="C36" s="21"/>
      <c r="D36" s="21"/>
      <c r="E36" s="20"/>
      <c r="F36" s="20"/>
      <c r="G36" s="20"/>
    </row>
    <row r="37" spans="1:7" ht="14.5">
      <c r="A37" s="21"/>
      <c r="B37" s="21"/>
      <c r="C37" s="21"/>
      <c r="D37" s="21"/>
      <c r="E37" s="20"/>
      <c r="F37" s="20"/>
      <c r="G37" s="20"/>
    </row>
    <row r="38" spans="1:7" ht="14.5">
      <c r="A38" s="21"/>
      <c r="B38" s="21"/>
      <c r="C38" s="21"/>
      <c r="D38" s="21"/>
      <c r="E38" s="20"/>
      <c r="F38" s="20"/>
      <c r="G38" s="20"/>
    </row>
    <row r="39" spans="1:7" ht="14.5">
      <c r="A39" s="21"/>
      <c r="B39" s="21"/>
      <c r="C39" s="21"/>
      <c r="D39" s="21"/>
      <c r="E39" s="20"/>
      <c r="F39" s="20"/>
      <c r="G39" s="20"/>
    </row>
    <row r="40" spans="1:7" ht="14.5">
      <c r="A40" s="21"/>
      <c r="B40" s="21"/>
      <c r="C40" s="21"/>
      <c r="D40" s="21"/>
      <c r="E40" s="20"/>
      <c r="F40" s="20"/>
      <c r="G40" s="20"/>
    </row>
    <row r="41" spans="1:7" ht="14.5">
      <c r="A41" s="21"/>
      <c r="B41" s="21"/>
      <c r="C41" s="21"/>
      <c r="D41" s="21"/>
      <c r="E41" s="20"/>
      <c r="F41" s="20"/>
      <c r="G41" s="20"/>
    </row>
    <row r="42" spans="1:7" ht="14.5">
      <c r="A42" s="21"/>
      <c r="B42" s="21"/>
      <c r="C42" s="21"/>
      <c r="D42" s="21"/>
      <c r="E42" s="20"/>
      <c r="F42" s="20"/>
      <c r="G42" s="20"/>
    </row>
    <row r="43" spans="1:7" ht="14.5">
      <c r="A43" s="21"/>
      <c r="B43" s="21"/>
      <c r="C43" s="21"/>
      <c r="D43" s="21"/>
      <c r="E43" s="20"/>
      <c r="F43" s="20"/>
      <c r="G43" s="20"/>
    </row>
    <row r="44" spans="1:7" ht="14.5">
      <c r="A44" s="21"/>
      <c r="B44" s="21"/>
      <c r="C44" s="21"/>
      <c r="D44" s="21"/>
      <c r="E44" s="20"/>
      <c r="F44" s="20"/>
      <c r="G44" s="20"/>
    </row>
    <row r="45" spans="1:7" ht="14.5">
      <c r="A45" s="21"/>
      <c r="B45" s="21"/>
      <c r="C45" s="21"/>
      <c r="D45" s="21"/>
      <c r="E45" s="20"/>
      <c r="F45" s="20"/>
      <c r="G45" s="20"/>
    </row>
    <row r="46" spans="1:7" ht="14.5">
      <c r="A46" s="21"/>
      <c r="B46" s="21"/>
      <c r="C46" s="21"/>
      <c r="D46" s="21"/>
      <c r="E46" s="20"/>
      <c r="F46" s="20"/>
      <c r="G46" s="20"/>
    </row>
    <row r="47" spans="1:7" ht="14.5">
      <c r="A47" s="21"/>
      <c r="B47" s="21"/>
      <c r="C47" s="21"/>
      <c r="D47" s="21"/>
      <c r="E47" s="20"/>
      <c r="F47" s="20"/>
      <c r="G47" s="20"/>
    </row>
    <row r="48" spans="1:7" ht="3.75" customHeight="1">
      <c r="A48" s="21"/>
      <c r="B48" s="21"/>
      <c r="C48" s="21"/>
      <c r="D48" s="21"/>
      <c r="E48" s="20"/>
      <c r="F48" s="20"/>
      <c r="G48" s="20"/>
    </row>
    <row r="49" spans="1:7" ht="2.25" customHeight="1">
      <c r="A49" s="21"/>
      <c r="B49" s="21"/>
      <c r="C49" s="21"/>
      <c r="D49" s="21"/>
      <c r="E49" s="20"/>
      <c r="F49" s="20"/>
      <c r="G49" s="20"/>
    </row>
    <row r="50" spans="1:7" ht="14.5">
      <c r="A50" s="21"/>
      <c r="B50" s="52" t="s">
        <v>24</v>
      </c>
      <c r="C50" s="33" t="s">
        <v>25</v>
      </c>
      <c r="D50" s="54" t="s">
        <v>26</v>
      </c>
      <c r="E50" s="55"/>
      <c r="F50" s="34" t="s">
        <v>27</v>
      </c>
      <c r="G50" s="20"/>
    </row>
    <row r="51" spans="1:7" ht="14.5">
      <c r="A51" s="21"/>
      <c r="B51" s="53"/>
      <c r="C51" s="34" t="s">
        <v>28</v>
      </c>
      <c r="D51" s="35" t="s">
        <v>29</v>
      </c>
      <c r="E51" s="34" t="s">
        <v>30</v>
      </c>
      <c r="F51" s="34" t="s">
        <v>31</v>
      </c>
      <c r="G51" s="20"/>
    </row>
    <row r="52" spans="1:7" ht="14.9" customHeight="1">
      <c r="A52" s="21"/>
      <c r="B52" s="36">
        <v>0.25</v>
      </c>
      <c r="C52" s="37">
        <f>C33</f>
        <v>0.99713621840866618</v>
      </c>
      <c r="D52" s="38">
        <f>C32</f>
        <v>0.92403816001310635</v>
      </c>
      <c r="E52" s="38">
        <f>C34</f>
        <v>6.7204691515689774</v>
      </c>
      <c r="F52" s="39" t="str">
        <f>ROUND(MIN(F11:F30),2)&amp;" "&amp;"a"&amp;" "&amp;ROUND(MAX(F11:F30),2)</f>
        <v>-0.66 a 0.3</v>
      </c>
      <c r="G52" s="20"/>
    </row>
    <row r="53" spans="1:7" ht="8.25" customHeight="1">
      <c r="A53" s="21"/>
      <c r="B53" s="40"/>
      <c r="C53" s="40"/>
      <c r="D53" s="40"/>
      <c r="E53" s="40"/>
      <c r="F53" s="40"/>
      <c r="G53" s="20"/>
    </row>
    <row r="54" spans="1:7" ht="14.9" customHeight="1">
      <c r="A54" s="21"/>
      <c r="B54" s="41" t="s">
        <v>32</v>
      </c>
      <c r="C54" s="56" t="s">
        <v>33</v>
      </c>
      <c r="D54" s="40"/>
      <c r="E54" s="40"/>
      <c r="F54" s="40"/>
      <c r="G54" s="20"/>
    </row>
    <row r="55" spans="1:7" ht="14.9" customHeight="1">
      <c r="A55" s="21"/>
      <c r="B55" s="41" t="s">
        <v>34</v>
      </c>
      <c r="C55" s="57"/>
      <c r="D55" s="40"/>
      <c r="E55" s="40"/>
      <c r="F55" s="40"/>
      <c r="G55" s="20"/>
    </row>
    <row r="56" spans="1:7" ht="14.9" customHeight="1">
      <c r="A56" s="21"/>
      <c r="B56" s="49">
        <f>COUNTBLANK(H11:H30)/20</f>
        <v>1</v>
      </c>
      <c r="C56" s="42" t="str">
        <f>IF(B56&gt;95%,"Aceptado","No aceptado")</f>
        <v>Aceptado</v>
      </c>
      <c r="D56" s="40"/>
      <c r="E56" s="40"/>
      <c r="F56" s="40"/>
      <c r="G56" s="20"/>
    </row>
    <row r="57" spans="1:7" ht="14.5">
      <c r="A57" s="21"/>
      <c r="B57" s="21"/>
      <c r="C57" s="21"/>
      <c r="D57" s="21"/>
      <c r="E57" s="20"/>
      <c r="F57" s="20"/>
      <c r="G57" s="20"/>
    </row>
    <row r="58" spans="1:7" ht="14.5">
      <c r="A58" s="21"/>
      <c r="B58" s="21"/>
      <c r="C58" s="21"/>
      <c r="D58" s="21"/>
      <c r="E58" s="20"/>
      <c r="F58" s="20"/>
      <c r="G58" s="20"/>
    </row>
    <row r="59" spans="1:7" ht="14.5">
      <c r="A59" s="21"/>
      <c r="B59" s="20" t="s">
        <v>35</v>
      </c>
      <c r="C59" s="20"/>
      <c r="D59" s="20"/>
      <c r="E59" s="20" t="s">
        <v>36</v>
      </c>
      <c r="F59" s="20"/>
      <c r="G59" s="20"/>
    </row>
    <row r="60" spans="1:7" ht="14.5">
      <c r="A60" s="21"/>
      <c r="B60" s="20"/>
      <c r="C60" s="20"/>
      <c r="D60" s="20"/>
      <c r="E60" s="20"/>
      <c r="F60" s="20"/>
      <c r="G60" s="20"/>
    </row>
    <row r="61" spans="1:7" ht="14.5">
      <c r="A61" s="21"/>
      <c r="B61" s="20" t="s">
        <v>37</v>
      </c>
      <c r="C61" s="20"/>
      <c r="D61" s="20"/>
      <c r="E61" s="20" t="s">
        <v>36</v>
      </c>
      <c r="F61" s="20"/>
      <c r="G61" s="20"/>
    </row>
    <row r="62" spans="1:7" ht="14.5">
      <c r="A62" s="21"/>
      <c r="B62" s="20"/>
      <c r="C62" s="20"/>
      <c r="D62" s="20"/>
      <c r="E62" s="20"/>
      <c r="F62" s="20"/>
      <c r="G62" s="20"/>
    </row>
    <row r="63" spans="1:7" ht="14.5">
      <c r="A63" s="21"/>
      <c r="B63" s="20" t="s">
        <v>38</v>
      </c>
      <c r="C63" s="20"/>
      <c r="D63" s="20"/>
      <c r="E63" s="20" t="s">
        <v>36</v>
      </c>
      <c r="F63" s="20"/>
      <c r="G63" s="20"/>
    </row>
    <row r="64" spans="1:7" ht="14.5">
      <c r="A64" s="18"/>
      <c r="B64" s="18"/>
      <c r="C64" s="18"/>
      <c r="D64" s="18"/>
      <c r="E64" s="18"/>
      <c r="F64" s="18"/>
      <c r="G64" s="18"/>
    </row>
    <row r="65" spans="1:7" ht="14.5">
      <c r="A65" s="18"/>
      <c r="B65" s="18"/>
      <c r="C65" s="18"/>
      <c r="D65" s="18"/>
      <c r="E65" s="18"/>
      <c r="F65" s="18"/>
      <c r="G65" s="18"/>
    </row>
    <row r="66" spans="1:7" ht="14.5">
      <c r="A66" s="18"/>
      <c r="B66" s="18"/>
      <c r="C66" s="18"/>
      <c r="D66" s="18"/>
      <c r="E66" s="43"/>
      <c r="F66" s="18"/>
      <c r="G66" s="18"/>
    </row>
  </sheetData>
  <mergeCells count="5">
    <mergeCell ref="C3:E3"/>
    <mergeCell ref="E5:F5"/>
    <mergeCell ref="B50:B51"/>
    <mergeCell ref="D50:E50"/>
    <mergeCell ref="C54:C55"/>
  </mergeCells>
  <conditionalFormatting sqref="F11:F30">
    <cfRule type="cellIs" priority="1" dxfId="0" operator="lessThan" stopIfTrue="1">
      <formula>-1</formula>
    </cfRule>
    <cfRule type="cellIs" priority="2" dxfId="0" operator="greaterThan" stopIfTrue="1">
      <formula>1</formula>
    </cfRule>
  </conditionalFormatting>
  <pageMargins left="0.7" right="0.7" top="0.75" bottom="0.75" header="0.3" footer="0.3"/>
  <pageSetup fitToHeight="0"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K11"/>
  <sheetViews>
    <sheetView workbookViewId="0" topLeftCell="A1">
      <selection pane="topLeft" activeCell="G17" sqref="G17"/>
    </sheetView>
  </sheetViews>
  <sheetFormatPr defaultRowHeight="15"/>
  <cols>
    <col min="1" max="1" width="15.5714285714286" customWidth="1"/>
    <col min="2" max="2" width="15.7142857142857" bestFit="1" customWidth="1"/>
    <col min="3" max="3" width="8.57142857142857" customWidth="1"/>
    <col min="4" max="4" width="10.8571428571429" customWidth="1"/>
    <col min="5" max="5" width="7.85714285714286" customWidth="1"/>
    <col min="6" max="6" width="5.42857142857143" customWidth="1"/>
    <col min="7" max="7" width="16.2857142857143" customWidth="1"/>
    <col min="8" max="8" width="7" customWidth="1"/>
    <col min="9" max="9" width="20.7142857142857" customWidth="1"/>
    <col min="10" max="10" width="5.57142857142857" customWidth="1"/>
    <col min="11" max="11" width="15.8571428571429" customWidth="1"/>
    <col min="12" max="256" width="10.8571428571429" customWidth="1"/>
  </cols>
  <sheetData>
    <row r="1" spans="1:1" ht="14.5">
      <c r="A1" s="62" t="s">
        <v>48</v>
      </c>
    </row>
    <row r="2" spans="1:1" ht="14.5">
      <c r="A2" s="62" t="s">
        <v>49</v>
      </c>
    </row>
    <row r="3" spans="1:11" ht="15.75" customHeight="1">
      <c r="A3" s="59" t="s">
        <v>4</v>
      </c>
      <c r="B3" s="59"/>
      <c r="C3" s="59"/>
      <c r="D3" s="2"/>
      <c r="E3" s="2"/>
      <c r="F3" s="61" t="s">
        <v>11</v>
      </c>
      <c r="G3" s="61"/>
      <c r="H3" s="61"/>
      <c r="I3" s="60" t="s">
        <v>9</v>
      </c>
      <c r="J3" s="60"/>
      <c r="K3" s="60"/>
    </row>
    <row r="4" spans="1:11" ht="14.5">
      <c r="A4" s="2" t="s">
        <v>5</v>
      </c>
      <c r="B4" s="11" t="s">
        <v>6</v>
      </c>
      <c r="C4" s="2"/>
      <c r="D4" s="2"/>
      <c r="E4" s="2"/>
      <c r="F4" s="2"/>
      <c r="G4" s="2"/>
      <c r="H4" s="2"/>
      <c r="I4" s="2"/>
      <c r="J4" s="13" t="s">
        <v>12</v>
      </c>
      <c r="K4" s="2"/>
    </row>
    <row r="5" spans="1:11" ht="14.5">
      <c r="A5" s="2" t="s">
        <v>7</v>
      </c>
      <c r="B5" s="2" t="s">
        <v>8</v>
      </c>
      <c r="C5" s="10"/>
      <c r="D5" s="10"/>
      <c r="E5" s="2"/>
      <c r="F5" s="10"/>
      <c r="G5" s="10"/>
      <c r="H5" s="10"/>
      <c r="I5" s="10"/>
      <c r="J5" s="2"/>
      <c r="K5" s="2"/>
    </row>
    <row r="6" spans="1:11" ht="14.5">
      <c r="A6" s="12" t="s">
        <v>13</v>
      </c>
      <c r="B6" s="12" t="s">
        <v>14</v>
      </c>
      <c r="D6" t="s">
        <v>10</v>
      </c>
      <c r="E6" s="12"/>
      <c r="F6" s="58" t="s">
        <v>17</v>
      </c>
      <c r="G6" s="58"/>
      <c r="H6" s="58" t="s">
        <v>16</v>
      </c>
      <c r="I6" s="58"/>
      <c r="J6" s="58"/>
      <c r="K6" s="58"/>
    </row>
    <row r="7" spans="1:11" ht="14.5">
      <c r="A7" s="9">
        <v>0.073499999999999996</v>
      </c>
      <c r="K7" s="15">
        <v>44937.404166666667</v>
      </c>
    </row>
    <row r="8" spans="1:2" ht="14.5">
      <c r="A8" s="16" t="s">
        <v>15</v>
      </c>
      <c r="B8" s="17"/>
    </row>
    <row r="10" spans="2:6" ht="14.5">
      <c r="B10" s="2"/>
      <c r="F10" s="14"/>
    </row>
    <row r="11" spans="2:2" ht="14.5">
      <c r="B11" s="2"/>
    </row>
  </sheetData>
  <mergeCells count="5">
    <mergeCell ref="H6:K6"/>
    <mergeCell ref="F6:G6"/>
    <mergeCell ref="A3:C3"/>
    <mergeCell ref="I3:K3"/>
    <mergeCell ref="F3:H3"/>
  </mergeCells>
  <pageMargins left="0.7" right="0.7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Comparación</vt:lpstr>
      <vt:lpstr>Hoja1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Enma Gil</dc:creator>
  <cp:keywords/>
  <dc:description/>
  <cp:lastModifiedBy>Anne Leach</cp:lastModifiedBy>
  <cp:lastPrinted>2023-06-27T16:40:22Z</cp:lastPrinted>
  <dcterms:created xsi:type="dcterms:W3CDTF">2019-09-27T20:54:31Z</dcterms:created>
  <dcterms:modified xsi:type="dcterms:W3CDTF">2023-07-19T19:17:42Z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e25554-eeb6-41c4-9f5c-5947e7b79532_Enabled">
    <vt:lpwstr>true</vt:lpwstr>
  </property>
  <property fmtid="{D5CDD505-2E9C-101B-9397-08002B2CF9AE}" pid="3" name="MSIP_Label_93e25554-eeb6-41c4-9f5c-5947e7b79532_SetDate">
    <vt:lpwstr>2023-01-16T14:46:01Z</vt:lpwstr>
  </property>
  <property fmtid="{D5CDD505-2E9C-101B-9397-08002B2CF9AE}" pid="4" name="MSIP_Label_93e25554-eeb6-41c4-9f5c-5947e7b79532_Method">
    <vt:lpwstr>Standard</vt:lpwstr>
  </property>
  <property fmtid="{D5CDD505-2E9C-101B-9397-08002B2CF9AE}" pid="5" name="MSIP_Label_93e25554-eeb6-41c4-9f5c-5947e7b79532_Name">
    <vt:lpwstr>Business Use only</vt:lpwstr>
  </property>
  <property fmtid="{D5CDD505-2E9C-101B-9397-08002B2CF9AE}" pid="6" name="MSIP_Label_93e25554-eeb6-41c4-9f5c-5947e7b79532_SiteId">
    <vt:lpwstr>a9064290-f391-4cdc-b08e-74f033af2461</vt:lpwstr>
  </property>
  <property fmtid="{D5CDD505-2E9C-101B-9397-08002B2CF9AE}" pid="7" name="MSIP_Label_93e25554-eeb6-41c4-9f5c-5947e7b79532_ActionId">
    <vt:lpwstr>c44a7dce-264d-4f28-bd7d-1e309981e220</vt:lpwstr>
  </property>
  <property fmtid="{D5CDD505-2E9C-101B-9397-08002B2CF9AE}" pid="8" name="MSIP_Label_93e25554-eeb6-41c4-9f5c-5947e7b79532_ContentBits">
    <vt:lpwstr>0</vt:lpwstr>
  </property>
</Properties>
</file>